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 activeTab="1"/>
  </bookViews>
  <sheets>
    <sheet name="план 2013" sheetId="1" r:id="rId1"/>
    <sheet name="отчет за 201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21" i="2" l="1"/>
  <c r="H24" i="2"/>
  <c r="J10" i="2"/>
  <c r="J11" i="2"/>
  <c r="J12" i="2"/>
  <c r="J13" i="2"/>
  <c r="J14" i="2"/>
  <c r="J15" i="2"/>
  <c r="J16" i="2"/>
  <c r="J17" i="2"/>
  <c r="J18" i="2"/>
  <c r="J19" i="2"/>
  <c r="J20" i="2"/>
  <c r="J9" i="2"/>
  <c r="G22" i="2"/>
  <c r="H22" i="2"/>
  <c r="G21" i="2" l="1"/>
  <c r="G26" i="2"/>
  <c r="D20" i="2"/>
  <c r="I20" i="2" s="1"/>
  <c r="I19" i="2"/>
  <c r="I18" i="2"/>
  <c r="I17" i="2"/>
  <c r="I16" i="2"/>
  <c r="I15" i="2"/>
  <c r="D14" i="2"/>
  <c r="I14" i="2" s="1"/>
  <c r="I13" i="2"/>
  <c r="I12" i="2"/>
  <c r="I11" i="2"/>
  <c r="H21" i="2"/>
  <c r="F21" i="2"/>
  <c r="I10" i="2"/>
  <c r="E21" i="2"/>
  <c r="F31" i="1"/>
  <c r="F30" i="1"/>
  <c r="C29" i="1"/>
  <c r="F29" i="1" s="1"/>
  <c r="C28" i="1"/>
  <c r="F28" i="1" s="1"/>
  <c r="C27" i="1"/>
  <c r="F27" i="1" s="1"/>
  <c r="C26" i="1"/>
  <c r="F26" i="1" s="1"/>
  <c r="C25" i="1"/>
  <c r="F25" i="1" s="1"/>
  <c r="C24" i="1"/>
  <c r="C32" i="1" s="1"/>
  <c r="F32" i="1" s="1"/>
  <c r="F23" i="1"/>
  <c r="C20" i="1"/>
  <c r="C21" i="1" s="1"/>
  <c r="F21" i="1" s="1"/>
  <c r="F19" i="1"/>
  <c r="F17" i="1"/>
  <c r="C17" i="1"/>
  <c r="F16" i="1"/>
  <c r="C14" i="1"/>
  <c r="F14" i="1" s="1"/>
  <c r="F13" i="1"/>
  <c r="F12" i="1"/>
  <c r="C10" i="1"/>
  <c r="C33" i="1" s="1"/>
  <c r="F33" i="1" s="1"/>
  <c r="F9" i="1"/>
  <c r="F8" i="1"/>
  <c r="F7" i="1"/>
  <c r="F6" i="1"/>
  <c r="D21" i="2" l="1"/>
  <c r="G23" i="2"/>
  <c r="G24" i="2"/>
  <c r="C9" i="2"/>
  <c r="C21" i="2" s="1"/>
  <c r="I9" i="2"/>
  <c r="I21" i="2" s="1"/>
  <c r="G25" i="2" s="1"/>
  <c r="G27" i="2" s="1"/>
  <c r="F24" i="1"/>
  <c r="F10" i="1"/>
  <c r="F20" i="1"/>
  <c r="I27" i="2" l="1"/>
</calcChain>
</file>

<file path=xl/sharedStrings.xml><?xml version="1.0" encoding="utf-8"?>
<sst xmlns="http://schemas.openxmlformats.org/spreadsheetml/2006/main" count="104" uniqueCount="81">
  <si>
    <t xml:space="preserve">Расчет </t>
  </si>
  <si>
    <t>предложений по обслуживанию мжд №7 по ул. Чапаева</t>
  </si>
  <si>
    <t xml:space="preserve">на 2013год </t>
  </si>
  <si>
    <t>№ п/п</t>
  </si>
  <si>
    <t>Вид работ</t>
  </si>
  <si>
    <t>Ориент.стоимость, рублей</t>
  </si>
  <si>
    <t>Срок исполнения</t>
  </si>
  <si>
    <t>Вид обслуживания</t>
  </si>
  <si>
    <t>расчет на 1 кв.м площади в месяц</t>
  </si>
  <si>
    <t>Сантехнические работы</t>
  </si>
  <si>
    <t>Запуск отопления (ревизия,опрессовка,испытание) СО  при необходимости замена. ремонт, консервация</t>
  </si>
  <si>
    <t>июль-сентябрь</t>
  </si>
  <si>
    <t>то</t>
  </si>
  <si>
    <t>Ревизия арматуры ХВС в тех.подвале (при необходимости замена)</t>
  </si>
  <si>
    <t>сентябрь-ноябрь</t>
  </si>
  <si>
    <t>Смена вентилей ХВС, ГВС в квартирах по заявкам</t>
  </si>
  <si>
    <t>по необходимости</t>
  </si>
  <si>
    <t xml:space="preserve">Ревизия,опрессовка,испытание ГВС  </t>
  </si>
  <si>
    <t>март</t>
  </si>
  <si>
    <t>Итого по разделу</t>
  </si>
  <si>
    <t>Электротехнические работы</t>
  </si>
  <si>
    <t xml:space="preserve">Монтаж кабельканалов электроснабжения </t>
  </si>
  <si>
    <t>май-сентябрь</t>
  </si>
  <si>
    <t>тр</t>
  </si>
  <si>
    <t>Ревизия электрооборудования 1 раз</t>
  </si>
  <si>
    <t>февраль</t>
  </si>
  <si>
    <t>Общестроительные работы</t>
  </si>
  <si>
    <t>Проверка вентканалов</t>
  </si>
  <si>
    <t>апрель (декабрь)</t>
  </si>
  <si>
    <t>Благоустройство  и санитарное содержание</t>
  </si>
  <si>
    <t>Уборка придомовой территории + эксплуат. Мусоропров</t>
  </si>
  <si>
    <t>ежемесячно</t>
  </si>
  <si>
    <t>Уборка подъезда</t>
  </si>
  <si>
    <t>Прочие работы, услуги</t>
  </si>
  <si>
    <t>Проверка лифтового оборудования и экспертиза</t>
  </si>
  <si>
    <t>июнь</t>
  </si>
  <si>
    <t>Оплата управляющей компании</t>
  </si>
  <si>
    <t>Оплата председателю совета дома</t>
  </si>
  <si>
    <t>Оплата членам совета дома</t>
  </si>
  <si>
    <t xml:space="preserve">АДС </t>
  </si>
  <si>
    <t>услуги по изготовлению платежных счетов</t>
  </si>
  <si>
    <t>услуги по ведению паспортного учёта</t>
  </si>
  <si>
    <t>Доначисление за 2012 год</t>
  </si>
  <si>
    <t>Аварийные (непредвиденные работы)</t>
  </si>
  <si>
    <t>Всего расходов</t>
  </si>
  <si>
    <t>Отчет</t>
  </si>
  <si>
    <t>финансового состояния</t>
  </si>
  <si>
    <t>дома №7 по ул. Чапаева</t>
  </si>
  <si>
    <t>за февраль 2012-январь 2013 год</t>
  </si>
  <si>
    <t>Сальдо на 01.01.2012 по оплате</t>
  </si>
  <si>
    <t>Сальдо на 01.01.2012 по поставщикам</t>
  </si>
  <si>
    <t>услуга</t>
  </si>
  <si>
    <t>№ строки</t>
  </si>
  <si>
    <t>Выставлено поставщиками услуг актов на сумму</t>
  </si>
  <si>
    <t>Принято услуг от  поставщиков  на сумму</t>
  </si>
  <si>
    <t>Начислено по платежкам с разбивкой по услугам</t>
  </si>
  <si>
    <t>Начислено по платежкам  АНО КРЦ</t>
  </si>
  <si>
    <t>оплачено населением</t>
  </si>
  <si>
    <t>оплачено населением АНО КРЦ</t>
  </si>
  <si>
    <t>сальдо предъявлено-начислено</t>
  </si>
  <si>
    <t>Содержание ОИМД</t>
  </si>
  <si>
    <t xml:space="preserve">Гор.вода </t>
  </si>
  <si>
    <t>Водоотведение</t>
  </si>
  <si>
    <t>Водоснабжение</t>
  </si>
  <si>
    <t>Вывоз мусора</t>
  </si>
  <si>
    <t>Отопление</t>
  </si>
  <si>
    <t>ТО домофона</t>
  </si>
  <si>
    <t>лифт</t>
  </si>
  <si>
    <t>Антенна</t>
  </si>
  <si>
    <t xml:space="preserve">электроэнергия </t>
  </si>
  <si>
    <t>комис. Сбор</t>
  </si>
  <si>
    <t>Пени</t>
  </si>
  <si>
    <t>Всего</t>
  </si>
  <si>
    <t>Задолженность  жителей по оплате (гр.6-гр.8) за 2012год</t>
  </si>
  <si>
    <t>Задолженность  жителей по оплате за 2012год (АНО КРЦ)</t>
  </si>
  <si>
    <t>Задолженность жителей по предоставленным услугам на 01.01.2013год</t>
  </si>
  <si>
    <t>Дополнительный доход от договора с ОАО "Ростелеком"</t>
  </si>
  <si>
    <t>Задолженность жителей по предоставленным услугам на 01.01.2013год с учётом дохода</t>
  </si>
  <si>
    <t>Генеральный директор ООО "УК"Перспектива"</t>
  </si>
  <si>
    <t>Тягина Л.В.</t>
  </si>
  <si>
    <r>
      <t xml:space="preserve">Задолженность жителей </t>
    </r>
    <r>
      <rPr>
        <sz val="8"/>
        <rFont val="Arial"/>
        <family val="2"/>
        <charset val="204"/>
      </rPr>
      <t>(гр.5+гр.6-гр7-гр8)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</si>
</sst>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color indexed="63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3" applyFont="1" applyAlignment="1">
      <alignment horizontal="right"/>
    </xf>
    <xf numFmtId="0" fontId="2" fillId="0" borderId="0" xfId="3"/>
    <xf numFmtId="0" fontId="3" fillId="0" borderId="0" xfId="3" applyFont="1" applyAlignment="1">
      <alignment horizontal="left"/>
    </xf>
    <xf numFmtId="0" fontId="2" fillId="0" borderId="0" xfId="3" applyFont="1" applyFill="1" applyBorder="1"/>
    <xf numFmtId="0" fontId="0" fillId="0" borderId="1" xfId="0" applyBorder="1" applyAlignment="1">
      <alignment wrapText="1"/>
    </xf>
    <xf numFmtId="0" fontId="2" fillId="0" borderId="2" xfId="3" applyBorder="1"/>
    <xf numFmtId="0" fontId="2" fillId="0" borderId="2" xfId="3" applyFont="1" applyBorder="1" applyAlignment="1">
      <alignment wrapText="1"/>
    </xf>
    <xf numFmtId="0" fontId="0" fillId="0" borderId="2" xfId="3" applyFont="1" applyBorder="1" applyAlignment="1">
      <alignment wrapText="1"/>
    </xf>
    <xf numFmtId="0" fontId="2" fillId="0" borderId="2" xfId="3" applyBorder="1" applyAlignment="1">
      <alignment wrapText="1"/>
    </xf>
    <xf numFmtId="0" fontId="0" fillId="0" borderId="3" xfId="0" applyBorder="1"/>
    <xf numFmtId="0" fontId="0" fillId="0" borderId="6" xfId="0" applyBorder="1"/>
    <xf numFmtId="0" fontId="0" fillId="2" borderId="7" xfId="0" applyFill="1" applyBorder="1" applyAlignment="1">
      <alignment horizontal="left" vertical="justify" wrapText="1"/>
    </xf>
    <xf numFmtId="3" fontId="2" fillId="2" borderId="7" xfId="3" applyNumberFormat="1" applyFill="1" applyBorder="1" applyAlignment="1">
      <alignment horizontal="center" vertical="justify" wrapText="1"/>
    </xf>
    <xf numFmtId="3" fontId="0" fillId="2" borderId="7" xfId="3" applyNumberFormat="1" applyFont="1" applyFill="1" applyBorder="1" applyAlignment="1">
      <alignment horizontal="center" vertical="justify" wrapText="1"/>
    </xf>
    <xf numFmtId="0" fontId="2" fillId="2" borderId="7" xfId="3" applyFill="1" applyBorder="1" applyAlignment="1">
      <alignment horizontal="center" vertical="justify"/>
    </xf>
    <xf numFmtId="0" fontId="0" fillId="2" borderId="8" xfId="0" applyFill="1" applyBorder="1" applyAlignment="1">
      <alignment horizontal="left" vertical="justify" wrapText="1"/>
    </xf>
    <xf numFmtId="3" fontId="2" fillId="2" borderId="8" xfId="3" applyNumberFormat="1" applyFill="1" applyBorder="1" applyAlignment="1">
      <alignment horizontal="center" vertical="justify" wrapText="1"/>
    </xf>
    <xf numFmtId="3" fontId="0" fillId="2" borderId="8" xfId="3" applyNumberFormat="1" applyFont="1" applyFill="1" applyBorder="1" applyAlignment="1">
      <alignment horizontal="center" vertical="justify" wrapText="1"/>
    </xf>
    <xf numFmtId="0" fontId="2" fillId="2" borderId="8" xfId="3" applyFill="1" applyBorder="1" applyAlignment="1">
      <alignment horizontal="center" vertical="justify"/>
    </xf>
    <xf numFmtId="0" fontId="2" fillId="2" borderId="8" xfId="3" applyFont="1" applyFill="1" applyBorder="1" applyAlignment="1">
      <alignment horizontal="left" vertical="justify" wrapText="1"/>
    </xf>
    <xf numFmtId="0" fontId="0" fillId="0" borderId="9" xfId="3" applyFont="1" applyBorder="1"/>
    <xf numFmtId="3" fontId="2" fillId="0" borderId="9" xfId="3" applyNumberFormat="1" applyFont="1" applyBorder="1" applyAlignment="1">
      <alignment horizontal="center" wrapText="1"/>
    </xf>
    <xf numFmtId="0" fontId="2" fillId="0" borderId="9" xfId="3" applyBorder="1" applyAlignment="1">
      <alignment wrapText="1"/>
    </xf>
    <xf numFmtId="0" fontId="5" fillId="0" borderId="7" xfId="3" applyFont="1" applyBorder="1" applyAlignment="1">
      <alignment wrapText="1"/>
    </xf>
    <xf numFmtId="164" fontId="2" fillId="0" borderId="7" xfId="4" applyNumberFormat="1" applyFont="1" applyBorder="1" applyAlignment="1">
      <alignment wrapText="1"/>
    </xf>
    <xf numFmtId="164" fontId="0" fillId="0" borderId="7" xfId="4" applyNumberFormat="1" applyFont="1" applyBorder="1" applyAlignment="1">
      <alignment wrapText="1"/>
    </xf>
    <xf numFmtId="0" fontId="5" fillId="0" borderId="7" xfId="3" applyFont="1" applyBorder="1" applyAlignment="1">
      <alignment horizontal="center" wrapText="1"/>
    </xf>
    <xf numFmtId="0" fontId="2" fillId="0" borderId="8" xfId="3" applyFont="1" applyBorder="1" applyAlignment="1">
      <alignment horizontal="left" vertical="justify" wrapText="1"/>
    </xf>
    <xf numFmtId="3" fontId="2" fillId="0" borderId="8" xfId="3" applyNumberFormat="1" applyBorder="1" applyAlignment="1">
      <alignment horizontal="center" vertical="center"/>
    </xf>
    <xf numFmtId="3" fontId="0" fillId="0" borderId="8" xfId="3" applyNumberFormat="1" applyFont="1" applyBorder="1" applyAlignment="1">
      <alignment horizontal="center" vertical="center"/>
    </xf>
    <xf numFmtId="0" fontId="0" fillId="0" borderId="8" xfId="3" applyFont="1" applyBorder="1"/>
    <xf numFmtId="3" fontId="2" fillId="0" borderId="8" xfId="3" applyNumberFormat="1" applyFont="1" applyBorder="1" applyAlignment="1">
      <alignment horizontal="center" wrapText="1"/>
    </xf>
    <xf numFmtId="0" fontId="2" fillId="0" borderId="8" xfId="3" applyBorder="1" applyAlignment="1">
      <alignment wrapText="1"/>
    </xf>
    <xf numFmtId="0" fontId="2" fillId="2" borderId="8" xfId="3" applyFill="1" applyBorder="1" applyAlignment="1">
      <alignment horizontal="left" vertical="justify" wrapText="1"/>
    </xf>
    <xf numFmtId="3" fontId="2" fillId="2" borderId="8" xfId="3" applyNumberFormat="1" applyFill="1" applyBorder="1" applyAlignment="1">
      <alignment horizontal="center" vertical="justify"/>
    </xf>
    <xf numFmtId="3" fontId="0" fillId="2" borderId="8" xfId="3" applyNumberFormat="1" applyFont="1" applyFill="1" applyBorder="1" applyAlignment="1">
      <alignment horizontal="center" vertical="justify"/>
    </xf>
    <xf numFmtId="1" fontId="2" fillId="0" borderId="8" xfId="3" applyNumberFormat="1" applyFill="1" applyBorder="1" applyAlignment="1">
      <alignment horizontal="center" wrapText="1"/>
    </xf>
    <xf numFmtId="1" fontId="0" fillId="0" borderId="8" xfId="3" applyNumberFormat="1" applyFont="1" applyFill="1" applyBorder="1" applyAlignment="1">
      <alignment horizontal="center" wrapText="1"/>
    </xf>
    <xf numFmtId="0" fontId="0" fillId="0" borderId="12" xfId="0" applyBorder="1"/>
    <xf numFmtId="0" fontId="0" fillId="0" borderId="7" xfId="0" applyBorder="1" applyAlignment="1"/>
    <xf numFmtId="1" fontId="2" fillId="0" borderId="8" xfId="3" applyNumberFormat="1" applyFont="1" applyBorder="1" applyAlignment="1">
      <alignment horizontal="center" wrapText="1"/>
    </xf>
    <xf numFmtId="1" fontId="0" fillId="0" borderId="8" xfId="3" applyNumberFormat="1" applyFont="1" applyBorder="1" applyAlignment="1">
      <alignment horizontal="center" wrapText="1"/>
    </xf>
    <xf numFmtId="0" fontId="0" fillId="2" borderId="8" xfId="3" applyFont="1" applyFill="1" applyBorder="1" applyAlignment="1">
      <alignment horizontal="center" vertical="justify"/>
    </xf>
    <xf numFmtId="0" fontId="2" fillId="0" borderId="8" xfId="3" applyBorder="1"/>
    <xf numFmtId="0" fontId="2" fillId="0" borderId="8" xfId="3" applyFont="1" applyBorder="1"/>
    <xf numFmtId="1" fontId="2" fillId="0" borderId="8" xfId="3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left" vertical="justify" wrapText="1"/>
    </xf>
    <xf numFmtId="3" fontId="2" fillId="2" borderId="8" xfId="3" applyNumberFormat="1" applyFont="1" applyFill="1" applyBorder="1" applyAlignment="1">
      <alignment horizontal="center" vertical="justify"/>
    </xf>
    <xf numFmtId="0" fontId="0" fillId="0" borderId="8" xfId="0" applyFont="1" applyBorder="1" applyAlignment="1">
      <alignment horizontal="left" vertical="justify" wrapText="1"/>
    </xf>
    <xf numFmtId="0" fontId="0" fillId="0" borderId="13" xfId="0" applyBorder="1"/>
    <xf numFmtId="0" fontId="0" fillId="0" borderId="14" xfId="0" applyBorder="1"/>
    <xf numFmtId="0" fontId="6" fillId="2" borderId="15" xfId="3" applyFont="1" applyFill="1" applyBorder="1" applyAlignment="1">
      <alignment horizontal="left" vertical="justify" wrapText="1"/>
    </xf>
    <xf numFmtId="164" fontId="3" fillId="2" borderId="16" xfId="4" applyNumberFormat="1" applyFont="1" applyFill="1" applyBorder="1" applyAlignment="1">
      <alignment horizontal="center" vertical="justify"/>
    </xf>
    <xf numFmtId="0" fontId="4" fillId="0" borderId="17" xfId="3" applyFont="1" applyBorder="1" applyAlignment="1">
      <alignment wrapText="1"/>
    </xf>
    <xf numFmtId="2" fontId="2" fillId="2" borderId="19" xfId="3" applyNumberFormat="1" applyFont="1" applyFill="1" applyBorder="1" applyAlignment="1">
      <alignment horizontal="center" vertical="justify"/>
    </xf>
    <xf numFmtId="2" fontId="2" fillId="2" borderId="19" xfId="3" applyNumberFormat="1" applyFont="1" applyFill="1" applyBorder="1" applyAlignment="1">
      <alignment horizontal="center" vertical="center"/>
    </xf>
    <xf numFmtId="2" fontId="2" fillId="2" borderId="21" xfId="3" applyNumberFormat="1" applyFont="1" applyFill="1" applyBorder="1" applyAlignment="1">
      <alignment horizontal="center" vertical="justify"/>
    </xf>
    <xf numFmtId="2" fontId="2" fillId="2" borderId="22" xfId="3" applyNumberFormat="1" applyFont="1" applyFill="1" applyBorder="1" applyAlignment="1">
      <alignment horizontal="center" vertical="justify"/>
    </xf>
    <xf numFmtId="0" fontId="7" fillId="0" borderId="0" xfId="0" applyFont="1"/>
    <xf numFmtId="0" fontId="0" fillId="2" borderId="0" xfId="0" applyFill="1"/>
    <xf numFmtId="165" fontId="0" fillId="2" borderId="0" xfId="2" applyNumberFormat="1" applyFont="1" applyFill="1" applyAlignment="1">
      <alignment horizontal="center"/>
    </xf>
    <xf numFmtId="164" fontId="9" fillId="2" borderId="0" xfId="0" applyNumberFormat="1" applyFont="1" applyFill="1" applyBorder="1" applyAlignment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Fill="1" applyBorder="1" applyAlignment="1"/>
    <xf numFmtId="1" fontId="10" fillId="0" borderId="0" xfId="0" applyNumberFormat="1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10" fillId="0" borderId="6" xfId="0" applyFont="1" applyBorder="1"/>
    <xf numFmtId="0" fontId="10" fillId="0" borderId="8" xfId="0" applyFont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2" fontId="12" fillId="2" borderId="8" xfId="0" applyNumberFormat="1" applyFont="1" applyFill="1" applyBorder="1"/>
    <xf numFmtId="0" fontId="10" fillId="2" borderId="8" xfId="0" applyNumberFormat="1" applyFont="1" applyFill="1" applyBorder="1" applyAlignment="1">
      <alignment horizontal="center"/>
    </xf>
    <xf numFmtId="2" fontId="12" fillId="2" borderId="8" xfId="1" applyNumberFormat="1" applyFont="1" applyFill="1" applyBorder="1"/>
    <xf numFmtId="2" fontId="10" fillId="3" borderId="8" xfId="0" applyNumberFormat="1" applyFont="1" applyFill="1" applyBorder="1" applyAlignment="1">
      <alignment horizontal="center"/>
    </xf>
    <xf numFmtId="2" fontId="10" fillId="2" borderId="8" xfId="0" applyNumberFormat="1" applyFont="1" applyFill="1" applyBorder="1"/>
    <xf numFmtId="2" fontId="10" fillId="4" borderId="8" xfId="1" applyNumberFormat="1" applyFont="1" applyFill="1" applyBorder="1" applyAlignment="1">
      <alignment horizontal="center"/>
    </xf>
    <xf numFmtId="2" fontId="10" fillId="2" borderId="8" xfId="1" applyNumberFormat="1" applyFont="1" applyFill="1" applyBorder="1" applyAlignment="1">
      <alignment horizontal="center"/>
    </xf>
    <xf numFmtId="0" fontId="5" fillId="0" borderId="24" xfId="0" applyFont="1" applyBorder="1"/>
    <xf numFmtId="0" fontId="10" fillId="0" borderId="25" xfId="0" applyFont="1" applyBorder="1" applyAlignment="1">
      <alignment horizontal="center"/>
    </xf>
    <xf numFmtId="2" fontId="11" fillId="2" borderId="25" xfId="0" applyNumberFormat="1" applyFont="1" applyFill="1" applyBorder="1" applyAlignment="1">
      <alignment horizontal="center"/>
    </xf>
    <xf numFmtId="0" fontId="0" fillId="2" borderId="26" xfId="0" applyFont="1" applyFill="1" applyBorder="1"/>
    <xf numFmtId="0" fontId="5" fillId="2" borderId="0" xfId="0" applyFont="1" applyFill="1" applyBorder="1" applyAlignment="1">
      <alignment horizontal="left"/>
    </xf>
    <xf numFmtId="0" fontId="0" fillId="2" borderId="0" xfId="0" applyFont="1" applyFill="1"/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/>
    <xf numFmtId="2" fontId="11" fillId="2" borderId="27" xfId="1" applyNumberFormat="1" applyFont="1" applyFill="1" applyBorder="1" applyAlignment="1">
      <alignment horizontal="right"/>
    </xf>
    <xf numFmtId="164" fontId="11" fillId="2" borderId="0" xfId="1" applyNumberFormat="1" applyFont="1" applyFill="1" applyBorder="1" applyAlignment="1">
      <alignment horizontal="right"/>
    </xf>
    <xf numFmtId="2" fontId="9" fillId="2" borderId="27" xfId="0" applyNumberFormat="1" applyFont="1" applyFill="1" applyBorder="1" applyAlignment="1"/>
    <xf numFmtId="0" fontId="5" fillId="0" borderId="10" xfId="0" applyFont="1" applyFill="1" applyBorder="1"/>
    <xf numFmtId="0" fontId="5" fillId="0" borderId="11" xfId="0" applyFont="1" applyFill="1" applyBorder="1"/>
    <xf numFmtId="2" fontId="11" fillId="2" borderId="27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0" fontId="10" fillId="2" borderId="28" xfId="0" applyFont="1" applyFill="1" applyBorder="1"/>
    <xf numFmtId="0" fontId="5" fillId="2" borderId="29" xfId="0" applyFont="1" applyFill="1" applyBorder="1"/>
    <xf numFmtId="0" fontId="5" fillId="0" borderId="29" xfId="0" applyFont="1" applyFill="1" applyBorder="1"/>
    <xf numFmtId="2" fontId="9" fillId="2" borderId="30" xfId="0" applyNumberFormat="1" applyFont="1" applyFill="1" applyBorder="1"/>
    <xf numFmtId="1" fontId="10" fillId="2" borderId="0" xfId="0" applyNumberFormat="1" applyFont="1" applyFill="1" applyBorder="1"/>
    <xf numFmtId="2" fontId="5" fillId="2" borderId="11" xfId="0" applyNumberFormat="1" applyFont="1" applyFill="1" applyBorder="1"/>
    <xf numFmtId="1" fontId="5" fillId="2" borderId="11" xfId="0" applyNumberFormat="1" applyFont="1" applyFill="1" applyBorder="1"/>
    <xf numFmtId="2" fontId="9" fillId="2" borderId="0" xfId="0" applyNumberFormat="1" applyFont="1" applyFill="1"/>
    <xf numFmtId="0" fontId="5" fillId="0" borderId="0" xfId="0" applyFont="1"/>
    <xf numFmtId="0" fontId="5" fillId="0" borderId="0" xfId="0" applyFont="1" applyFill="1" applyBorder="1"/>
    <xf numFmtId="0" fontId="0" fillId="0" borderId="4" xfId="3" applyFont="1" applyBorder="1" applyAlignment="1">
      <alignment horizontal="center"/>
    </xf>
    <xf numFmtId="0" fontId="2" fillId="0" borderId="5" xfId="3" applyBorder="1" applyAlignment="1">
      <alignment horizontal="center"/>
    </xf>
    <xf numFmtId="0" fontId="2" fillId="0" borderId="18" xfId="3" applyBorder="1" applyAlignment="1">
      <alignment horizontal="center"/>
    </xf>
    <xf numFmtId="0" fontId="0" fillId="0" borderId="10" xfId="3" applyFont="1" applyBorder="1" applyAlignment="1">
      <alignment horizontal="center" vertical="justify" wrapText="1"/>
    </xf>
    <xf numFmtId="0" fontId="2" fillId="0" borderId="11" xfId="3" applyFont="1" applyBorder="1" applyAlignment="1">
      <alignment horizontal="center" vertical="justify" wrapText="1"/>
    </xf>
    <xf numFmtId="0" fontId="2" fillId="0" borderId="20" xfId="3" applyFont="1" applyBorder="1" applyAlignment="1">
      <alignment horizontal="center" vertical="justify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23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4" fillId="0" borderId="21" xfId="0" applyFont="1" applyBorder="1" applyAlignment="1">
      <alignment horizontal="center" vertical="center"/>
    </xf>
    <xf numFmtId="2" fontId="0" fillId="0" borderId="21" xfId="0" applyNumberFormat="1" applyBorder="1"/>
    <xf numFmtId="0" fontId="10" fillId="0" borderId="6" xfId="0" applyFont="1" applyBorder="1" applyAlignment="1">
      <alignment wrapText="1"/>
    </xf>
    <xf numFmtId="2" fontId="10" fillId="2" borderId="25" xfId="1" applyNumberFormat="1" applyFont="1" applyFill="1" applyBorder="1"/>
    <xf numFmtId="2" fontId="0" fillId="0" borderId="22" xfId="0" applyNumberFormat="1" applyBorder="1"/>
  </cellXfs>
  <cellStyles count="5">
    <cellStyle name="Обычный" xfId="0" builtinId="0"/>
    <cellStyle name="Обычный_отчет по начислению 16" xfId="3"/>
    <cellStyle name="Процентный" xfId="2" builtinId="5"/>
    <cellStyle name="Финансовый" xfId="1" builtinId="3"/>
    <cellStyle name="Финансовый_отчет по начислению 1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3" workbookViewId="0">
      <selection activeCell="E23" sqref="E23"/>
    </sheetView>
  </sheetViews>
  <sheetFormatPr defaultRowHeight="15" x14ac:dyDescent="0.25"/>
  <cols>
    <col min="1" max="1" width="6.5703125" customWidth="1"/>
    <col min="2" max="2" width="58.85546875" customWidth="1"/>
    <col min="3" max="3" width="13.140625" customWidth="1"/>
    <col min="4" max="4" width="15.7109375" customWidth="1"/>
    <col min="5" max="5" width="8.85546875" customWidth="1"/>
    <col min="6" max="6" width="12.5703125" customWidth="1"/>
  </cols>
  <sheetData>
    <row r="1" spans="1:6" ht="15.75" x14ac:dyDescent="0.25">
      <c r="B1" s="1" t="s">
        <v>0</v>
      </c>
      <c r="C1" s="2"/>
      <c r="D1" s="2"/>
      <c r="E1" s="2"/>
    </row>
    <row r="2" spans="1:6" ht="15.75" x14ac:dyDescent="0.25">
      <c r="B2" s="3" t="s">
        <v>1</v>
      </c>
      <c r="C2" s="2"/>
      <c r="D2" s="2"/>
      <c r="E2" s="2"/>
      <c r="F2" s="2"/>
    </row>
    <row r="3" spans="1:6" ht="16.5" thickBot="1" x14ac:dyDescent="0.3">
      <c r="B3" s="1" t="s">
        <v>2</v>
      </c>
      <c r="C3" s="4"/>
      <c r="D3" s="4"/>
      <c r="E3" s="2"/>
      <c r="F3" s="2"/>
    </row>
    <row r="4" spans="1:6" ht="39.75" thickBot="1" x14ac:dyDescent="0.3">
      <c r="A4" s="5" t="s">
        <v>3</v>
      </c>
      <c r="B4" s="6" t="s">
        <v>4</v>
      </c>
      <c r="C4" s="7" t="s">
        <v>5</v>
      </c>
      <c r="D4" s="8" t="s">
        <v>6</v>
      </c>
      <c r="E4" s="9" t="s">
        <v>7</v>
      </c>
      <c r="F4" s="54" t="s">
        <v>8</v>
      </c>
    </row>
    <row r="5" spans="1:6" ht="15.75" thickBot="1" x14ac:dyDescent="0.3">
      <c r="A5" s="10"/>
      <c r="B5" s="110" t="s">
        <v>9</v>
      </c>
      <c r="C5" s="111"/>
      <c r="D5" s="111"/>
      <c r="E5" s="111"/>
      <c r="F5" s="112"/>
    </row>
    <row r="6" spans="1:6" ht="28.5" customHeight="1" x14ac:dyDescent="0.25">
      <c r="A6" s="11">
        <v>1</v>
      </c>
      <c r="B6" s="12" t="s">
        <v>10</v>
      </c>
      <c r="C6" s="13">
        <v>18000</v>
      </c>
      <c r="D6" s="14" t="s">
        <v>11</v>
      </c>
      <c r="E6" s="15" t="s">
        <v>12</v>
      </c>
      <c r="F6" s="55">
        <f>C6/2625.1/12</f>
        <v>0.5714068035503409</v>
      </c>
    </row>
    <row r="7" spans="1:6" ht="30" customHeight="1" x14ac:dyDescent="0.25">
      <c r="A7" s="11">
        <v>2</v>
      </c>
      <c r="B7" s="16" t="s">
        <v>13</v>
      </c>
      <c r="C7" s="17">
        <v>2000</v>
      </c>
      <c r="D7" s="18" t="s">
        <v>14</v>
      </c>
      <c r="E7" s="19" t="s">
        <v>12</v>
      </c>
      <c r="F7" s="55">
        <f>C7/2625.1/12</f>
        <v>6.3489644838926773E-2</v>
      </c>
    </row>
    <row r="8" spans="1:6" ht="32.25" customHeight="1" x14ac:dyDescent="0.25">
      <c r="A8" s="11">
        <v>3</v>
      </c>
      <c r="B8" s="20" t="s">
        <v>15</v>
      </c>
      <c r="C8" s="17">
        <v>2000</v>
      </c>
      <c r="D8" s="18" t="s">
        <v>16</v>
      </c>
      <c r="E8" s="19" t="s">
        <v>12</v>
      </c>
      <c r="F8" s="55">
        <f>C8/2625.1/12</f>
        <v>6.3489644838926773E-2</v>
      </c>
    </row>
    <row r="9" spans="1:6" x14ac:dyDescent="0.25">
      <c r="A9" s="11">
        <v>4</v>
      </c>
      <c r="B9" s="12" t="s">
        <v>17</v>
      </c>
      <c r="C9" s="17">
        <v>6500</v>
      </c>
      <c r="D9" s="18" t="s">
        <v>18</v>
      </c>
      <c r="E9" s="19" t="s">
        <v>12</v>
      </c>
      <c r="F9" s="55">
        <f>C9/2625.1/12</f>
        <v>0.206341345726512</v>
      </c>
    </row>
    <row r="10" spans="1:6" ht="15.75" thickBot="1" x14ac:dyDescent="0.3">
      <c r="A10" s="11"/>
      <c r="B10" s="21" t="s">
        <v>19</v>
      </c>
      <c r="C10" s="22">
        <f>SUM(C6:C9)</f>
        <v>28500</v>
      </c>
      <c r="D10" s="22"/>
      <c r="E10" s="23"/>
      <c r="F10" s="55">
        <f>C10/2625.1/12</f>
        <v>0.90472743895470653</v>
      </c>
    </row>
    <row r="11" spans="1:6" ht="15.75" thickBot="1" x14ac:dyDescent="0.3">
      <c r="A11" s="10"/>
      <c r="B11" s="110" t="s">
        <v>20</v>
      </c>
      <c r="C11" s="111"/>
      <c r="D11" s="111"/>
      <c r="E11" s="111"/>
      <c r="F11" s="112"/>
    </row>
    <row r="12" spans="1:6" ht="25.5" customHeight="1" x14ac:dyDescent="0.25">
      <c r="A12" s="11">
        <v>5</v>
      </c>
      <c r="B12" s="24" t="s">
        <v>21</v>
      </c>
      <c r="C12" s="25">
        <v>4000</v>
      </c>
      <c r="D12" s="26" t="s">
        <v>22</v>
      </c>
      <c r="E12" s="27" t="s">
        <v>23</v>
      </c>
      <c r="F12" s="56">
        <f>C12/2625.1/12</f>
        <v>0.12697928967785355</v>
      </c>
    </row>
    <row r="13" spans="1:6" x14ac:dyDescent="0.25">
      <c r="A13" s="11">
        <v>6</v>
      </c>
      <c r="B13" s="28" t="s">
        <v>24</v>
      </c>
      <c r="C13" s="29">
        <v>4500</v>
      </c>
      <c r="D13" s="30" t="s">
        <v>25</v>
      </c>
      <c r="E13" s="19" t="s">
        <v>12</v>
      </c>
      <c r="F13" s="56">
        <f>C13/2625.1/12</f>
        <v>0.14285170088758523</v>
      </c>
    </row>
    <row r="14" spans="1:6" x14ac:dyDescent="0.25">
      <c r="A14" s="11"/>
      <c r="B14" s="31" t="s">
        <v>19</v>
      </c>
      <c r="C14" s="32">
        <f>SUM(C12:C13)</f>
        <v>8500</v>
      </c>
      <c r="D14" s="32"/>
      <c r="E14" s="33"/>
      <c r="F14" s="56">
        <f>C14/2625.1/12</f>
        <v>0.2698309905654388</v>
      </c>
    </row>
    <row r="15" spans="1:6" x14ac:dyDescent="0.25">
      <c r="A15" s="11"/>
      <c r="B15" s="113" t="s">
        <v>26</v>
      </c>
      <c r="C15" s="114"/>
      <c r="D15" s="114"/>
      <c r="E15" s="114"/>
      <c r="F15" s="115"/>
    </row>
    <row r="16" spans="1:6" ht="30" customHeight="1" x14ac:dyDescent="0.25">
      <c r="A16" s="11">
        <v>8</v>
      </c>
      <c r="B16" s="34" t="s">
        <v>27</v>
      </c>
      <c r="C16" s="35">
        <v>1500</v>
      </c>
      <c r="D16" s="36" t="s">
        <v>28</v>
      </c>
      <c r="E16" s="19" t="s">
        <v>12</v>
      </c>
      <c r="F16" s="57">
        <f>C16/2625.1/12</f>
        <v>4.7617233629195087E-2</v>
      </c>
    </row>
    <row r="17" spans="1:6" x14ac:dyDescent="0.25">
      <c r="A17" s="11"/>
      <c r="B17" s="31" t="s">
        <v>19</v>
      </c>
      <c r="C17" s="32">
        <f>SUM(C16:C16)</f>
        <v>1500</v>
      </c>
      <c r="D17" s="32"/>
      <c r="E17" s="33"/>
      <c r="F17" s="57">
        <f>C17/2625.1/12</f>
        <v>4.7617233629195087E-2</v>
      </c>
    </row>
    <row r="18" spans="1:6" x14ac:dyDescent="0.25">
      <c r="A18" s="11"/>
      <c r="B18" s="116" t="s">
        <v>29</v>
      </c>
      <c r="C18" s="117"/>
      <c r="D18" s="117"/>
      <c r="E18" s="117"/>
      <c r="F18" s="118"/>
    </row>
    <row r="19" spans="1:6" ht="21" customHeight="1" x14ac:dyDescent="0.25">
      <c r="A19" s="11">
        <v>9</v>
      </c>
      <c r="B19" s="31" t="s">
        <v>30</v>
      </c>
      <c r="C19" s="37">
        <v>34750</v>
      </c>
      <c r="D19" s="38" t="s">
        <v>31</v>
      </c>
      <c r="E19" s="19" t="s">
        <v>12</v>
      </c>
      <c r="F19" s="57">
        <f>C19/2625.1/12</f>
        <v>1.1031325790763526</v>
      </c>
    </row>
    <row r="20" spans="1:6" ht="21.75" customHeight="1" x14ac:dyDescent="0.25">
      <c r="A20" s="11">
        <v>10</v>
      </c>
      <c r="B20" s="31" t="s">
        <v>32</v>
      </c>
      <c r="C20" s="37">
        <f>24000*1.2</f>
        <v>28800</v>
      </c>
      <c r="D20" s="38" t="s">
        <v>31</v>
      </c>
      <c r="E20" s="19" t="s">
        <v>12</v>
      </c>
      <c r="F20" s="57">
        <f>C20/2625.1/12</f>
        <v>0.91425088568054547</v>
      </c>
    </row>
    <row r="21" spans="1:6" ht="15.75" thickBot="1" x14ac:dyDescent="0.3">
      <c r="A21" s="11"/>
      <c r="B21" s="21" t="s">
        <v>19</v>
      </c>
      <c r="C21" s="22">
        <f>SUM(C19:C20)</f>
        <v>63550</v>
      </c>
      <c r="D21" s="22"/>
      <c r="E21" s="23"/>
      <c r="F21" s="57">
        <f>C21/2625.1/12</f>
        <v>2.017383464756898</v>
      </c>
    </row>
    <row r="22" spans="1:6" ht="15.75" thickBot="1" x14ac:dyDescent="0.3">
      <c r="A22" s="39"/>
      <c r="B22" s="119" t="s">
        <v>33</v>
      </c>
      <c r="C22" s="120"/>
      <c r="D22" s="120"/>
      <c r="E22" s="120"/>
      <c r="F22" s="121"/>
    </row>
    <row r="23" spans="1:6" x14ac:dyDescent="0.25">
      <c r="A23" s="11">
        <v>11</v>
      </c>
      <c r="B23" s="40" t="s">
        <v>34</v>
      </c>
      <c r="C23" s="41">
        <v>12326</v>
      </c>
      <c r="D23" s="42" t="s">
        <v>35</v>
      </c>
      <c r="E23" s="43" t="s">
        <v>23</v>
      </c>
      <c r="F23" s="57">
        <f>C23/2625.1/12</f>
        <v>0.39128668114230569</v>
      </c>
    </row>
    <row r="24" spans="1:6" x14ac:dyDescent="0.25">
      <c r="A24" s="11">
        <v>12</v>
      </c>
      <c r="B24" s="44" t="s">
        <v>36</v>
      </c>
      <c r="C24" s="41">
        <f>1.57*2625.1*12</f>
        <v>49456.884000000005</v>
      </c>
      <c r="D24" s="41"/>
      <c r="E24" s="19" t="s">
        <v>12</v>
      </c>
      <c r="F24" s="57">
        <f t="shared" ref="F24:F33" si="0">C24/2625.1/12</f>
        <v>1.5700000000000003</v>
      </c>
    </row>
    <row r="25" spans="1:6" x14ac:dyDescent="0.25">
      <c r="A25" s="11">
        <v>13</v>
      </c>
      <c r="B25" s="45" t="s">
        <v>37</v>
      </c>
      <c r="C25" s="46">
        <f>12*1800</f>
        <v>21600</v>
      </c>
      <c r="D25" s="46"/>
      <c r="E25" s="19" t="s">
        <v>12</v>
      </c>
      <c r="F25" s="57">
        <f t="shared" si="0"/>
        <v>0.68568816426040913</v>
      </c>
    </row>
    <row r="26" spans="1:6" x14ac:dyDescent="0.25">
      <c r="A26" s="11">
        <v>14</v>
      </c>
      <c r="B26" s="31" t="s">
        <v>38</v>
      </c>
      <c r="C26" s="46">
        <f>12*3*200</f>
        <v>7200</v>
      </c>
      <c r="D26" s="46"/>
      <c r="E26" s="19" t="s">
        <v>12</v>
      </c>
      <c r="F26" s="57">
        <f t="shared" si="0"/>
        <v>0.22856272142013637</v>
      </c>
    </row>
    <row r="27" spans="1:6" x14ac:dyDescent="0.25">
      <c r="A27" s="11">
        <v>15</v>
      </c>
      <c r="B27" s="45" t="s">
        <v>39</v>
      </c>
      <c r="C27" s="46">
        <f>0.76*12*2625.1</f>
        <v>23940.912</v>
      </c>
      <c r="D27" s="38" t="s">
        <v>31</v>
      </c>
      <c r="E27" s="19" t="s">
        <v>12</v>
      </c>
      <c r="F27" s="57">
        <f t="shared" si="0"/>
        <v>0.76000000000000012</v>
      </c>
    </row>
    <row r="28" spans="1:6" x14ac:dyDescent="0.25">
      <c r="A28" s="11">
        <v>16</v>
      </c>
      <c r="B28" s="47" t="s">
        <v>40</v>
      </c>
      <c r="C28" s="35">
        <f>(10.55+9)*12*54</f>
        <v>12668.400000000001</v>
      </c>
      <c r="D28" s="38" t="s">
        <v>31</v>
      </c>
      <c r="E28" s="19" t="s">
        <v>12</v>
      </c>
      <c r="F28" s="57">
        <f t="shared" si="0"/>
        <v>0.40215610833873</v>
      </c>
    </row>
    <row r="29" spans="1:6" x14ac:dyDescent="0.25">
      <c r="A29" s="11">
        <v>17</v>
      </c>
      <c r="B29" s="47" t="s">
        <v>41</v>
      </c>
      <c r="C29" s="48">
        <f>340*1.1*12</f>
        <v>4488.0000000000009</v>
      </c>
      <c r="D29" s="48"/>
      <c r="E29" s="19" t="s">
        <v>12</v>
      </c>
      <c r="F29" s="57">
        <f t="shared" si="0"/>
        <v>0.14247076301855172</v>
      </c>
    </row>
    <row r="30" spans="1:6" x14ac:dyDescent="0.25">
      <c r="A30" s="11">
        <v>18</v>
      </c>
      <c r="B30" s="49" t="s">
        <v>42</v>
      </c>
      <c r="C30" s="48">
        <v>28342.06</v>
      </c>
      <c r="D30" s="48"/>
      <c r="E30" s="19" t="s">
        <v>12</v>
      </c>
      <c r="F30" s="57">
        <f t="shared" si="0"/>
        <v>0.89971366170177658</v>
      </c>
    </row>
    <row r="31" spans="1:6" x14ac:dyDescent="0.25">
      <c r="A31" s="11">
        <v>19</v>
      </c>
      <c r="B31" s="20" t="s">
        <v>43</v>
      </c>
      <c r="C31" s="35">
        <v>30000</v>
      </c>
      <c r="D31" s="35"/>
      <c r="E31" s="19" t="s">
        <v>12</v>
      </c>
      <c r="F31" s="57">
        <f t="shared" si="0"/>
        <v>0.95234467258390154</v>
      </c>
    </row>
    <row r="32" spans="1:6" ht="15.75" thickBot="1" x14ac:dyDescent="0.3">
      <c r="A32" s="50"/>
      <c r="B32" s="21" t="s">
        <v>19</v>
      </c>
      <c r="C32" s="22">
        <f>SUM(C23:C31)</f>
        <v>190022.25599999999</v>
      </c>
      <c r="D32" s="22"/>
      <c r="E32" s="23"/>
      <c r="F32" s="57">
        <f t="shared" si="0"/>
        <v>6.0322227724658113</v>
      </c>
    </row>
    <row r="33" spans="1:6" ht="16.5" thickBot="1" x14ac:dyDescent="0.3">
      <c r="A33" s="51"/>
      <c r="B33" s="52" t="s">
        <v>44</v>
      </c>
      <c r="C33" s="53">
        <f>C10+C14+C17+C21+C32</f>
        <v>292072.25599999999</v>
      </c>
      <c r="D33" s="53"/>
      <c r="E33" s="53"/>
      <c r="F33" s="58">
        <f t="shared" si="0"/>
        <v>9.2717819003720496</v>
      </c>
    </row>
  </sheetData>
  <mergeCells count="5">
    <mergeCell ref="B5:F5"/>
    <mergeCell ref="B11:F11"/>
    <mergeCell ref="B15:F15"/>
    <mergeCell ref="B18:F18"/>
    <mergeCell ref="B22:F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Layout" topLeftCell="A7" zoomScaleNormal="100" workbookViewId="0">
      <selection activeCell="G9" sqref="G9"/>
    </sheetView>
  </sheetViews>
  <sheetFormatPr defaultRowHeight="15" x14ac:dyDescent="0.25"/>
  <cols>
    <col min="1" max="1" width="19.28515625" customWidth="1"/>
    <col min="2" max="2" width="5.85546875" customWidth="1"/>
    <col min="3" max="3" width="18.85546875" customWidth="1"/>
    <col min="4" max="4" width="14.85546875" customWidth="1"/>
    <col min="5" max="5" width="15.42578125" customWidth="1"/>
    <col min="6" max="6" width="13.85546875" customWidth="1"/>
    <col min="7" max="7" width="14.7109375" customWidth="1"/>
    <col min="8" max="8" width="11.5703125" customWidth="1"/>
    <col min="9" max="9" width="9.85546875" customWidth="1"/>
    <col min="10" max="10" width="10.140625" customWidth="1"/>
  </cols>
  <sheetData>
    <row r="1" spans="1:10" x14ac:dyDescent="0.25">
      <c r="A1" s="66"/>
      <c r="B1" s="67"/>
      <c r="C1" s="68" t="s">
        <v>45</v>
      </c>
      <c r="D1" s="68"/>
      <c r="E1" s="67"/>
      <c r="F1" s="67"/>
      <c r="G1" s="66"/>
      <c r="H1" s="66"/>
      <c r="I1" s="66"/>
    </row>
    <row r="2" spans="1:10" x14ac:dyDescent="0.25">
      <c r="A2" s="66"/>
      <c r="B2" s="67"/>
      <c r="C2" s="68" t="s">
        <v>46</v>
      </c>
      <c r="D2" s="68"/>
      <c r="E2" s="67"/>
      <c r="F2" s="67"/>
      <c r="G2" s="66"/>
      <c r="H2" s="66"/>
      <c r="I2" s="66"/>
    </row>
    <row r="3" spans="1:10" x14ac:dyDescent="0.25">
      <c r="A3" s="66"/>
      <c r="B3" s="67"/>
      <c r="C3" s="68" t="s">
        <v>47</v>
      </c>
      <c r="D3" s="68"/>
      <c r="E3" s="67"/>
      <c r="F3" s="67"/>
      <c r="G3" s="66"/>
      <c r="H3" s="66"/>
      <c r="I3" s="66"/>
    </row>
    <row r="4" spans="1:10" x14ac:dyDescent="0.25">
      <c r="A4" s="66"/>
      <c r="B4" s="67"/>
      <c r="C4" s="68" t="s">
        <v>48</v>
      </c>
      <c r="D4" s="68"/>
      <c r="E4" s="67"/>
      <c r="F4" s="67"/>
      <c r="G4" s="66"/>
      <c r="H4" s="66"/>
      <c r="I4" s="66"/>
    </row>
    <row r="5" spans="1:10" x14ac:dyDescent="0.25">
      <c r="A5" s="69" t="s">
        <v>49</v>
      </c>
      <c r="B5" s="69"/>
      <c r="C5" s="67"/>
      <c r="D5" s="70">
        <v>0</v>
      </c>
      <c r="E5" s="67"/>
      <c r="F5" s="67"/>
      <c r="G5" s="67"/>
      <c r="H5" s="67"/>
      <c r="I5" s="67"/>
    </row>
    <row r="6" spans="1:10" ht="15.75" thickBot="1" x14ac:dyDescent="0.3">
      <c r="A6" s="69" t="s">
        <v>50</v>
      </c>
      <c r="B6" s="69"/>
      <c r="C6" s="67"/>
      <c r="D6" s="71">
        <v>0</v>
      </c>
      <c r="E6" s="72"/>
      <c r="F6" s="72"/>
      <c r="G6" s="67"/>
      <c r="H6" s="67"/>
      <c r="I6" s="67"/>
    </row>
    <row r="7" spans="1:10" ht="82.5" customHeight="1" x14ac:dyDescent="0.25">
      <c r="A7" s="73" t="s">
        <v>51</v>
      </c>
      <c r="B7" s="74" t="s">
        <v>52</v>
      </c>
      <c r="C7" s="74" t="s">
        <v>53</v>
      </c>
      <c r="D7" s="74" t="s">
        <v>54</v>
      </c>
      <c r="E7" s="74" t="s">
        <v>55</v>
      </c>
      <c r="F7" s="74" t="s">
        <v>56</v>
      </c>
      <c r="G7" s="74" t="s">
        <v>57</v>
      </c>
      <c r="H7" s="74" t="s">
        <v>58</v>
      </c>
      <c r="I7" s="122" t="s">
        <v>59</v>
      </c>
      <c r="J7" s="123" t="s">
        <v>80</v>
      </c>
    </row>
    <row r="8" spans="1:10" x14ac:dyDescent="0.25">
      <c r="A8" s="64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  <c r="I8" s="65">
        <v>9</v>
      </c>
      <c r="J8" s="124">
        <v>10</v>
      </c>
    </row>
    <row r="9" spans="1:10" x14ac:dyDescent="0.25">
      <c r="A9" s="75" t="s">
        <v>60</v>
      </c>
      <c r="B9" s="76">
        <v>1</v>
      </c>
      <c r="C9" s="77">
        <f>D9</f>
        <v>351489.01</v>
      </c>
      <c r="D9" s="77">
        <v>351489.01</v>
      </c>
      <c r="E9" s="78">
        <v>321758.38</v>
      </c>
      <c r="F9" s="78"/>
      <c r="G9" s="79">
        <v>288819.95</v>
      </c>
      <c r="H9" s="79"/>
      <c r="I9" s="80">
        <f>D9-E9</f>
        <v>29730.630000000005</v>
      </c>
      <c r="J9" s="125">
        <f>E9+F9-G9-H9</f>
        <v>32938.429999999993</v>
      </c>
    </row>
    <row r="10" spans="1:10" x14ac:dyDescent="0.25">
      <c r="A10" s="75" t="s">
        <v>61</v>
      </c>
      <c r="B10" s="76">
        <v>3</v>
      </c>
      <c r="C10" s="81">
        <v>168581.12</v>
      </c>
      <c r="D10" s="77">
        <v>211504.33</v>
      </c>
      <c r="E10" s="82">
        <v>0</v>
      </c>
      <c r="F10" s="82">
        <v>211504.33</v>
      </c>
      <c r="G10" s="77">
        <v>0</v>
      </c>
      <c r="H10" s="77">
        <v>191132.06</v>
      </c>
      <c r="I10" s="80">
        <f>D10-E10-F10</f>
        <v>0</v>
      </c>
      <c r="J10" s="125">
        <f t="shared" ref="J10:J21" si="0">E10+F10-G10-H10</f>
        <v>20372.26999999999</v>
      </c>
    </row>
    <row r="11" spans="1:10" x14ac:dyDescent="0.25">
      <c r="A11" s="75" t="s">
        <v>62</v>
      </c>
      <c r="B11" s="76">
        <v>4</v>
      </c>
      <c r="C11" s="77">
        <v>118810.42</v>
      </c>
      <c r="D11" s="77">
        <v>118810.43</v>
      </c>
      <c r="E11" s="82">
        <v>119128.67</v>
      </c>
      <c r="F11" s="82"/>
      <c r="G11" s="77">
        <v>106609.68</v>
      </c>
      <c r="H11" s="77"/>
      <c r="I11" s="80">
        <f t="shared" ref="I11:I20" si="1">D11-E11</f>
        <v>-318.24000000000524</v>
      </c>
      <c r="J11" s="125">
        <f t="shared" si="0"/>
        <v>12518.990000000005</v>
      </c>
    </row>
    <row r="12" spans="1:10" x14ac:dyDescent="0.25">
      <c r="A12" s="75" t="s">
        <v>63</v>
      </c>
      <c r="B12" s="76">
        <v>5</v>
      </c>
      <c r="C12" s="77">
        <v>65496.24</v>
      </c>
      <c r="D12" s="77">
        <v>65496.24</v>
      </c>
      <c r="E12" s="82">
        <v>65466.38</v>
      </c>
      <c r="F12" s="82"/>
      <c r="G12" s="79">
        <v>58560.51</v>
      </c>
      <c r="H12" s="77"/>
      <c r="I12" s="80">
        <f t="shared" si="1"/>
        <v>29.860000000000582</v>
      </c>
      <c r="J12" s="125">
        <f t="shared" si="0"/>
        <v>6905.8699999999953</v>
      </c>
    </row>
    <row r="13" spans="1:10" x14ac:dyDescent="0.25">
      <c r="A13" s="75" t="s">
        <v>64</v>
      </c>
      <c r="B13" s="76">
        <v>6</v>
      </c>
      <c r="C13" s="77">
        <v>39567.5</v>
      </c>
      <c r="D13" s="77">
        <v>39567.5</v>
      </c>
      <c r="E13" s="82">
        <v>37891.03</v>
      </c>
      <c r="F13" s="82"/>
      <c r="G13" s="79">
        <v>33818.1</v>
      </c>
      <c r="H13" s="77"/>
      <c r="I13" s="80">
        <f t="shared" si="1"/>
        <v>1676.4700000000012</v>
      </c>
      <c r="J13" s="125">
        <f t="shared" si="0"/>
        <v>4072.9300000000003</v>
      </c>
    </row>
    <row r="14" spans="1:10" x14ac:dyDescent="0.25">
      <c r="A14" s="75" t="s">
        <v>65</v>
      </c>
      <c r="B14" s="76">
        <v>7</v>
      </c>
      <c r="C14" s="83">
        <v>343322.01</v>
      </c>
      <c r="D14" s="84">
        <f>509548.17+303120.89</f>
        <v>812669.06</v>
      </c>
      <c r="E14" s="82">
        <v>0</v>
      </c>
      <c r="F14" s="82">
        <v>812669.06</v>
      </c>
      <c r="G14" s="77">
        <v>0</v>
      </c>
      <c r="H14" s="77">
        <v>711889.46</v>
      </c>
      <c r="I14" s="80">
        <f>D14-E14-F14</f>
        <v>0</v>
      </c>
      <c r="J14" s="125">
        <f t="shared" si="0"/>
        <v>100779.60000000009</v>
      </c>
    </row>
    <row r="15" spans="1:10" x14ac:dyDescent="0.25">
      <c r="A15" s="75" t="s">
        <v>66</v>
      </c>
      <c r="B15" s="76">
        <v>8</v>
      </c>
      <c r="C15" s="77">
        <v>8181</v>
      </c>
      <c r="D15" s="77">
        <v>8181</v>
      </c>
      <c r="E15" s="82">
        <v>8181</v>
      </c>
      <c r="F15" s="82"/>
      <c r="G15" s="79">
        <v>8175.03</v>
      </c>
      <c r="H15" s="77"/>
      <c r="I15" s="80">
        <f t="shared" si="1"/>
        <v>0</v>
      </c>
      <c r="J15" s="125">
        <f t="shared" si="0"/>
        <v>5.9700000000002547</v>
      </c>
    </row>
    <row r="16" spans="1:10" x14ac:dyDescent="0.25">
      <c r="A16" s="75" t="s">
        <v>67</v>
      </c>
      <c r="B16" s="76">
        <v>9</v>
      </c>
      <c r="C16" s="77">
        <v>49728</v>
      </c>
      <c r="D16" s="77">
        <v>49728</v>
      </c>
      <c r="E16" s="82">
        <v>49727.81</v>
      </c>
      <c r="F16" s="82"/>
      <c r="G16" s="79">
        <v>44615.51</v>
      </c>
      <c r="H16" s="77"/>
      <c r="I16" s="80">
        <f t="shared" si="1"/>
        <v>0.19000000000232831</v>
      </c>
      <c r="J16" s="125">
        <f t="shared" si="0"/>
        <v>5112.2999999999956</v>
      </c>
    </row>
    <row r="17" spans="1:10" x14ac:dyDescent="0.25">
      <c r="A17" s="75" t="s">
        <v>68</v>
      </c>
      <c r="B17" s="76">
        <v>10</v>
      </c>
      <c r="C17" s="77">
        <v>1241.5</v>
      </c>
      <c r="D17" s="77">
        <v>1241.5</v>
      </c>
      <c r="E17" s="82">
        <v>1345.5</v>
      </c>
      <c r="F17" s="82"/>
      <c r="G17" s="77">
        <v>1222.5899999999999</v>
      </c>
      <c r="H17" s="77"/>
      <c r="I17" s="80">
        <f t="shared" si="1"/>
        <v>-104</v>
      </c>
      <c r="J17" s="125">
        <f t="shared" si="0"/>
        <v>122.91000000000008</v>
      </c>
    </row>
    <row r="18" spans="1:10" x14ac:dyDescent="0.25">
      <c r="A18" s="126" t="s">
        <v>69</v>
      </c>
      <c r="B18" s="76">
        <v>11</v>
      </c>
      <c r="C18" s="77">
        <v>43566.92</v>
      </c>
      <c r="D18" s="77">
        <v>43566.92</v>
      </c>
      <c r="E18" s="82">
        <v>43563.77</v>
      </c>
      <c r="F18" s="82"/>
      <c r="G18" s="77">
        <v>38789.9</v>
      </c>
      <c r="H18" s="77"/>
      <c r="I18" s="80">
        <f t="shared" si="1"/>
        <v>3.1500000000014552</v>
      </c>
      <c r="J18" s="125">
        <f t="shared" si="0"/>
        <v>4773.8699999999953</v>
      </c>
    </row>
    <row r="19" spans="1:10" x14ac:dyDescent="0.25">
      <c r="A19" s="126" t="s">
        <v>70</v>
      </c>
      <c r="B19" s="76">
        <v>12</v>
      </c>
      <c r="C19" s="77">
        <v>7423.76</v>
      </c>
      <c r="D19" s="77">
        <v>7423.76</v>
      </c>
      <c r="E19" s="82">
        <v>7423.76</v>
      </c>
      <c r="F19" s="82"/>
      <c r="G19" s="77">
        <v>6528.12</v>
      </c>
      <c r="H19" s="77"/>
      <c r="I19" s="80">
        <f t="shared" si="1"/>
        <v>0</v>
      </c>
      <c r="J19" s="125">
        <f t="shared" si="0"/>
        <v>895.64000000000033</v>
      </c>
    </row>
    <row r="20" spans="1:10" x14ac:dyDescent="0.25">
      <c r="A20" s="75" t="s">
        <v>71</v>
      </c>
      <c r="B20" s="76">
        <v>13</v>
      </c>
      <c r="C20" s="77">
        <v>148.52000000000001</v>
      </c>
      <c r="D20" s="77">
        <f>E20</f>
        <v>148.52000000000001</v>
      </c>
      <c r="E20" s="82">
        <v>148.52000000000001</v>
      </c>
      <c r="F20" s="82"/>
      <c r="G20" s="77">
        <v>50.79</v>
      </c>
      <c r="H20" s="77"/>
      <c r="I20" s="80">
        <f t="shared" si="1"/>
        <v>0</v>
      </c>
      <c r="J20" s="125">
        <f t="shared" si="0"/>
        <v>97.730000000000018</v>
      </c>
    </row>
    <row r="21" spans="1:10" ht="15.75" thickBot="1" x14ac:dyDescent="0.3">
      <c r="A21" s="85" t="s">
        <v>72</v>
      </c>
      <c r="B21" s="86">
        <v>14</v>
      </c>
      <c r="C21" s="87">
        <f t="shared" ref="C21:H21" si="2">SUM(C9:C20)</f>
        <v>1197556</v>
      </c>
      <c r="D21" s="87">
        <f t="shared" si="2"/>
        <v>1709826.27</v>
      </c>
      <c r="E21" s="87">
        <f t="shared" si="2"/>
        <v>654634.82000000007</v>
      </c>
      <c r="F21" s="87">
        <f t="shared" si="2"/>
        <v>1024173.39</v>
      </c>
      <c r="G21" s="87">
        <f>SUM(G9:G20)</f>
        <v>587190.18000000005</v>
      </c>
      <c r="H21" s="87">
        <f t="shared" si="2"/>
        <v>903021.52</v>
      </c>
      <c r="I21" s="127">
        <f>SUM(I9:I20)</f>
        <v>31018.060000000005</v>
      </c>
      <c r="J21" s="128">
        <f>SUM(J9:J20)</f>
        <v>188596.5100000001</v>
      </c>
    </row>
    <row r="22" spans="1:10" x14ac:dyDescent="0.25">
      <c r="A22" s="88"/>
      <c r="B22" s="89"/>
      <c r="C22" s="89"/>
      <c r="D22" s="89"/>
      <c r="E22" s="90"/>
      <c r="F22" s="90"/>
      <c r="G22" s="61">
        <f>G21/E21</f>
        <v>0.89697364402339608</v>
      </c>
      <c r="H22" s="61">
        <f>H21/F21</f>
        <v>0.88170765694273701</v>
      </c>
      <c r="I22" s="90"/>
      <c r="J22" s="60"/>
    </row>
    <row r="23" spans="1:10" x14ac:dyDescent="0.25">
      <c r="A23" s="91" t="s">
        <v>73</v>
      </c>
      <c r="B23" s="92"/>
      <c r="C23" s="92"/>
      <c r="D23" s="92"/>
      <c r="E23" s="92"/>
      <c r="F23" s="92"/>
      <c r="G23" s="93">
        <f>E21-G21</f>
        <v>67444.640000000014</v>
      </c>
      <c r="H23" s="94"/>
      <c r="I23" s="90"/>
      <c r="J23" s="60"/>
    </row>
    <row r="24" spans="1:10" x14ac:dyDescent="0.25">
      <c r="A24" s="91" t="s">
        <v>74</v>
      </c>
      <c r="B24" s="92"/>
      <c r="C24" s="92"/>
      <c r="D24" s="92"/>
      <c r="E24" s="92"/>
      <c r="F24" s="92"/>
      <c r="G24" s="95">
        <f>F21-H21</f>
        <v>121151.87</v>
      </c>
      <c r="H24" s="62">
        <f>G24+G23</f>
        <v>188596.51</v>
      </c>
      <c r="I24" s="90"/>
      <c r="J24" s="60"/>
    </row>
    <row r="25" spans="1:10" x14ac:dyDescent="0.25">
      <c r="A25" s="96" t="s">
        <v>75</v>
      </c>
      <c r="B25" s="97"/>
      <c r="C25" s="97"/>
      <c r="D25" s="97"/>
      <c r="E25" s="97"/>
      <c r="F25" s="97"/>
      <c r="G25" s="98">
        <f>I21</f>
        <v>31018.060000000005</v>
      </c>
      <c r="H25" s="99"/>
      <c r="I25" s="90"/>
    </row>
    <row r="26" spans="1:10" x14ac:dyDescent="0.25">
      <c r="A26" s="100" t="s">
        <v>76</v>
      </c>
      <c r="B26" s="101"/>
      <c r="C26" s="102"/>
      <c r="D26" s="102"/>
      <c r="E26" s="102"/>
      <c r="F26" s="102"/>
      <c r="G26" s="103">
        <f>669*4</f>
        <v>2676</v>
      </c>
      <c r="H26" s="104"/>
      <c r="I26" s="90"/>
      <c r="J26" s="60"/>
    </row>
    <row r="27" spans="1:10" x14ac:dyDescent="0.25">
      <c r="A27" s="96" t="s">
        <v>77</v>
      </c>
      <c r="B27" s="97"/>
      <c r="C27" s="97"/>
      <c r="D27" s="97"/>
      <c r="E27" s="97"/>
      <c r="F27" s="97"/>
      <c r="G27" s="105">
        <f>G25-G26</f>
        <v>28342.060000000005</v>
      </c>
      <c r="H27" s="106"/>
      <c r="I27" s="107">
        <f>G23+G27</f>
        <v>95786.700000000012</v>
      </c>
    </row>
    <row r="28" spans="1:10" x14ac:dyDescent="0.25">
      <c r="A28" s="66"/>
      <c r="B28" s="108"/>
      <c r="C28" s="108"/>
      <c r="D28" s="108"/>
      <c r="E28" s="66"/>
      <c r="F28" s="66"/>
      <c r="G28" s="90"/>
      <c r="H28" s="90"/>
      <c r="I28" s="66"/>
    </row>
    <row r="29" spans="1:10" x14ac:dyDescent="0.25">
      <c r="A29" s="109" t="s">
        <v>78</v>
      </c>
      <c r="B29" s="66"/>
      <c r="C29" s="66"/>
      <c r="D29" s="66"/>
      <c r="E29" s="66"/>
      <c r="F29" s="66"/>
      <c r="G29" s="90" t="s">
        <v>79</v>
      </c>
      <c r="H29" s="90"/>
      <c r="I29" s="90"/>
    </row>
    <row r="30" spans="1:10" ht="15.75" x14ac:dyDescent="0.25">
      <c r="A30" s="63"/>
    </row>
    <row r="31" spans="1:10" ht="15.75" x14ac:dyDescent="0.25">
      <c r="A31" s="59"/>
    </row>
  </sheetData>
  <pageMargins left="0.19791666666666666" right="0.15625" top="0.22916666666666666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2013</vt:lpstr>
      <vt:lpstr>отчет за 2012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2013-12-13T10:14:32Z</cp:lastPrinted>
  <dcterms:created xsi:type="dcterms:W3CDTF">2013-12-13T10:04:12Z</dcterms:created>
  <dcterms:modified xsi:type="dcterms:W3CDTF">2013-12-24T14:23:52Z</dcterms:modified>
</cp:coreProperties>
</file>